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16" windowHeight="12852" activeTab="1"/>
  </bookViews>
  <sheets>
    <sheet name="2018" sheetId="1" r:id="rId1"/>
    <sheet name="2019-2020" sheetId="2" r:id="rId2"/>
  </sheets>
  <definedNames>
    <definedName name="_xlnm.Print_Titles" localSheetId="0">'2018'!$12:$13</definedName>
    <definedName name="_xlnm.Print_Titles" localSheetId="1">'2019-2020'!$8:$9</definedName>
    <definedName name="_xlnm.Print_Area" localSheetId="0">'2018'!$A$1:$G$64</definedName>
    <definedName name="_xlnm.Print_Area" localSheetId="1">'2019-2020'!$A$1:$H$60</definedName>
  </definedNames>
  <calcPr fullCalcOnLoad="1"/>
</workbook>
</file>

<file path=xl/sharedStrings.xml><?xml version="1.0" encoding="utf-8"?>
<sst xmlns="http://schemas.openxmlformats.org/spreadsheetml/2006/main" count="489" uniqueCount="87">
  <si>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</si>
  <si>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</si>
  <si>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</si>
  <si>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</si>
  <si>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</si>
  <si>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</si>
  <si>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</si>
  <si>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</si>
  <si>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</si>
  <si>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</si>
  <si>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</si>
  <si>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</si>
  <si>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</si>
  <si>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</si>
  <si>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</si>
  <si>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</si>
  <si>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</si>
  <si>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</si>
  <si>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</si>
  <si>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</si>
  <si>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</si>
  <si>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</si>
  <si>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</si>
  <si>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</si>
  <si>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</si>
  <si>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</si>
  <si>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</si>
  <si>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</si>
  <si>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</si>
  <si>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</si>
  <si>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</si>
  <si>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</si>
  <si>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</si>
  <si>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</si>
  <si>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</si>
  <si>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</si>
  <si>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</si>
  <si>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</si>
  <si>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</si>
  <si>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</si>
  <si>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</si>
  <si>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</si>
  <si>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</si>
  <si>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</si>
  <si>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</si>
  <si>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</si>
  <si>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</si>
  <si>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</si>
  <si>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</si>
  <si>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</si>
  <si>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</si>
  <si>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</si>
  <si>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</si>
  <si>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</si>
  <si>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</si>
  <si>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</si>
  <si>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</si>
  <si>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</si>
  <si>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</si>
  <si>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</si>
  <si>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</si>
  <si>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Таблица 2</t>
  </si>
  <si>
    <t>Таблица 1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</si>
  <si>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</si>
  <si>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</si>
  <si>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</si>
  <si>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</si>
  <si>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</si>
  <si>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</si>
  <si>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</si>
  <si>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</si>
  <si>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</si>
  <si>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</si>
  <si>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от «___ » _________ 2017г. № ___</t>
  </si>
  <si>
    <t xml:space="preserve">на 2018 год </t>
  </si>
  <si>
    <t xml:space="preserve">на плановый период 2019 и 2020 годов </t>
  </si>
  <si>
    <t>2020 год</t>
  </si>
  <si>
    <t>Диспансеризация муниципальных служащих</t>
  </si>
  <si>
    <t>99 0 00 9707 1</t>
  </si>
  <si>
    <t>Костенеевского сельского поселения</t>
  </si>
  <si>
    <t xml:space="preserve"> бюджета Костенеевского сельского поселения</t>
  </si>
  <si>
    <t>Совет Костенеевского селького поселения Елабужского муниципального района Республики Татарстан</t>
  </si>
  <si>
    <t>Исполнительный комитет Костенеевского селького поселения Елабужского муниципального района Республики Татарстан</t>
  </si>
  <si>
    <t>850</t>
  </si>
  <si>
    <t>865</t>
  </si>
  <si>
    <t>Закупка товаров, работ и услуг для обеспечения государственных (муниципальных) нужд</t>
  </si>
  <si>
    <t>ВСЕГО РАСХОДОВ (без условно утвержденных расходов)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</si>
</sst>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9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95" fontId="4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95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right"/>
    </xf>
    <xf numFmtId="195" fontId="3" fillId="32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195" fontId="3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3" fillId="32" borderId="1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95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20" xfId="0" applyFont="1" applyFill="1" applyBorder="1" applyAlignment="1">
      <alignment horizontal="left" wrapText="1"/>
    </xf>
    <xf numFmtId="0" fontId="3" fillId="32" borderId="2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distributed"/>
    </xf>
    <xf numFmtId="0" fontId="1" fillId="32" borderId="13" xfId="0" applyFont="1" applyFill="1" applyBorder="1" applyAlignment="1">
      <alignment horizontal="right"/>
    </xf>
    <xf numFmtId="0" fontId="3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distributed" wrapText="1"/>
    </xf>
    <xf numFmtId="195" fontId="3" fillId="32" borderId="24" xfId="0" applyNumberFormat="1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195" fontId="3" fillId="32" borderId="12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/>
    </xf>
    <xf numFmtId="195" fontId="1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95" fontId="3" fillId="32" borderId="28" xfId="0" applyNumberFormat="1" applyFont="1" applyFill="1" applyBorder="1" applyAlignment="1">
      <alignment/>
    </xf>
    <xf numFmtId="195" fontId="3" fillId="32" borderId="29" xfId="0" applyNumberFormat="1" applyFont="1" applyFill="1" applyBorder="1" applyAlignment="1">
      <alignment/>
    </xf>
    <xf numFmtId="195" fontId="4" fillId="0" borderId="29" xfId="0" applyNumberFormat="1" applyFont="1" applyFill="1" applyBorder="1" applyAlignment="1">
      <alignment/>
    </xf>
    <xf numFmtId="195" fontId="5" fillId="0" borderId="29" xfId="0" applyNumberFormat="1" applyFont="1" applyFill="1" applyBorder="1" applyAlignment="1">
      <alignment/>
    </xf>
    <xf numFmtId="195" fontId="1" fillId="0" borderId="29" xfId="0" applyNumberFormat="1" applyFont="1" applyFill="1" applyBorder="1" applyAlignment="1">
      <alignment/>
    </xf>
    <xf numFmtId="195" fontId="3" fillId="32" borderId="29" xfId="0" applyNumberFormat="1" applyFont="1" applyFill="1" applyBorder="1" applyAlignment="1">
      <alignment horizontal="right"/>
    </xf>
    <xf numFmtId="195" fontId="3" fillId="0" borderId="29" xfId="0" applyNumberFormat="1" applyFont="1" applyFill="1" applyBorder="1" applyAlignment="1">
      <alignment/>
    </xf>
    <xf numFmtId="195" fontId="3" fillId="32" borderId="30" xfId="0" applyNumberFormat="1" applyFont="1" applyFill="1" applyBorder="1" applyAlignment="1">
      <alignment/>
    </xf>
    <xf numFmtId="195" fontId="3" fillId="32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/>
    </xf>
    <xf numFmtId="195" fontId="1" fillId="0" borderId="34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distributed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distributed"/>
    </xf>
    <xf numFmtId="195" fontId="1" fillId="0" borderId="38" xfId="0" applyNumberFormat="1" applyFont="1" applyFill="1" applyBorder="1" applyAlignment="1">
      <alignment/>
    </xf>
    <xf numFmtId="195" fontId="1" fillId="0" borderId="39" xfId="0" applyNumberFormat="1" applyFont="1" applyFill="1" applyBorder="1" applyAlignment="1">
      <alignment/>
    </xf>
    <xf numFmtId="0" fontId="3" fillId="32" borderId="22" xfId="0" applyFont="1" applyFill="1" applyBorder="1" applyAlignment="1">
      <alignment horizontal="left" wrapText="1"/>
    </xf>
    <xf numFmtId="49" fontId="3" fillId="32" borderId="23" xfId="0" applyNumberFormat="1" applyFont="1" applyFill="1" applyBorder="1" applyAlignment="1">
      <alignment horizontal="right"/>
    </xf>
    <xf numFmtId="49" fontId="3" fillId="32" borderId="23" xfId="0" applyNumberFormat="1" applyFont="1" applyFill="1" applyBorder="1" applyAlignment="1">
      <alignment horizontal="distributed"/>
    </xf>
    <xf numFmtId="195" fontId="3" fillId="32" borderId="23" xfId="0" applyNumberFormat="1" applyFont="1" applyFill="1" applyBorder="1" applyAlignment="1">
      <alignment/>
    </xf>
    <xf numFmtId="195" fontId="3" fillId="32" borderId="4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4" fillId="0" borderId="34" xfId="0" applyNumberFormat="1" applyFont="1" applyFill="1" applyBorder="1" applyAlignment="1">
      <alignment/>
    </xf>
    <xf numFmtId="3" fontId="3" fillId="32" borderId="2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6"/>
  <sheetViews>
    <sheetView zoomScale="90" zoomScaleNormal="90" zoomScaleSheetLayoutView="100" workbookViewId="0" topLeftCell="A49">
      <selection activeCell="I51" sqref="I51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E1" s="17" t="s">
        <v>51</v>
      </c>
      <c r="H1" s="18"/>
      <c r="I1" s="18"/>
      <c r="J1" s="18"/>
      <c r="K1" s="18"/>
    </row>
    <row r="2" spans="1:11" s="16" customFormat="1" ht="13.5" customHeight="1">
      <c r="A2" s="15"/>
      <c r="B2" s="15"/>
      <c r="E2" s="17" t="s">
        <v>26</v>
      </c>
      <c r="H2" s="18"/>
      <c r="I2" s="18"/>
      <c r="J2" s="18"/>
      <c r="K2" s="18"/>
    </row>
    <row r="3" spans="1:11" s="16" customFormat="1" ht="15.75" customHeight="1">
      <c r="A3" s="15"/>
      <c r="B3" s="15"/>
      <c r="E3" s="40" t="s">
        <v>79</v>
      </c>
      <c r="F3" s="41"/>
      <c r="G3" s="41"/>
      <c r="H3" s="18"/>
      <c r="I3" s="18"/>
      <c r="J3" s="18"/>
      <c r="K3" s="18"/>
    </row>
    <row r="4" spans="1:11" s="16" customFormat="1" ht="15" customHeight="1">
      <c r="A4" s="15"/>
      <c r="B4" s="15"/>
      <c r="E4" s="17" t="s">
        <v>73</v>
      </c>
      <c r="F4" s="17"/>
      <c r="H4" s="18"/>
      <c r="I4" s="18"/>
      <c r="J4" s="18"/>
      <c r="K4" s="18"/>
    </row>
    <row r="5" spans="1:4" ht="1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 t="s">
        <v>62</v>
      </c>
      <c r="H6" s="17"/>
      <c r="I6" s="17"/>
      <c r="J6" s="17"/>
      <c r="K6" s="17"/>
    </row>
    <row r="7" spans="1:7" ht="16.5">
      <c r="A7" s="101" t="s">
        <v>45</v>
      </c>
      <c r="B7" s="101"/>
      <c r="C7" s="101"/>
      <c r="D7" s="101"/>
      <c r="E7" s="101"/>
      <c r="F7" s="101"/>
      <c r="G7" s="101"/>
    </row>
    <row r="8" spans="1:7" ht="16.5">
      <c r="A8" s="101" t="s">
        <v>80</v>
      </c>
      <c r="B8" s="101"/>
      <c r="C8" s="101"/>
      <c r="D8" s="101"/>
      <c r="E8" s="101"/>
      <c r="F8" s="101"/>
      <c r="G8" s="101"/>
    </row>
    <row r="9" spans="1:7" ht="16.5">
      <c r="A9" s="101" t="s">
        <v>74</v>
      </c>
      <c r="B9" s="101"/>
      <c r="C9" s="101"/>
      <c r="D9" s="101"/>
      <c r="E9" s="101"/>
      <c r="F9" s="101"/>
      <c r="G9" s="101"/>
    </row>
    <row r="10" spans="1:7" ht="16.5">
      <c r="A10" s="68"/>
      <c r="B10" s="68"/>
      <c r="C10" s="68"/>
      <c r="D10" s="68"/>
      <c r="E10" s="68"/>
      <c r="F10" s="68"/>
      <c r="G10" s="68"/>
    </row>
    <row r="11" spans="1:7" ht="15.75" thickBot="1">
      <c r="A11" s="108"/>
      <c r="B11" s="108"/>
      <c r="C11" s="108"/>
      <c r="D11" s="108"/>
      <c r="E11" s="108"/>
      <c r="F11" s="108"/>
      <c r="G11" s="20" t="s">
        <v>0</v>
      </c>
    </row>
    <row r="12" spans="1:7" ht="15">
      <c r="A12" s="106" t="s">
        <v>1</v>
      </c>
      <c r="B12" s="102" t="s">
        <v>44</v>
      </c>
      <c r="C12" s="102" t="s">
        <v>2</v>
      </c>
      <c r="D12" s="102" t="s">
        <v>3</v>
      </c>
      <c r="E12" s="102" t="s">
        <v>4</v>
      </c>
      <c r="F12" s="102" t="s">
        <v>5</v>
      </c>
      <c r="G12" s="104" t="s">
        <v>24</v>
      </c>
    </row>
    <row r="13" spans="1:7" ht="15.75" thickBot="1">
      <c r="A13" s="107"/>
      <c r="B13" s="103"/>
      <c r="C13" s="103"/>
      <c r="D13" s="103"/>
      <c r="E13" s="103"/>
      <c r="F13" s="103"/>
      <c r="G13" s="105"/>
    </row>
    <row r="14" spans="1:7" ht="46.5">
      <c r="A14" s="57" t="s">
        <v>81</v>
      </c>
      <c r="B14" s="100">
        <v>850</v>
      </c>
      <c r="C14" s="58"/>
      <c r="D14" s="58"/>
      <c r="E14" s="59"/>
      <c r="F14" s="58"/>
      <c r="G14" s="60">
        <f>G15</f>
        <v>408.3</v>
      </c>
    </row>
    <row r="15" spans="1:7" s="4" customFormat="1" ht="15">
      <c r="A15" s="61" t="s">
        <v>6</v>
      </c>
      <c r="B15" s="22" t="s">
        <v>83</v>
      </c>
      <c r="C15" s="22" t="s">
        <v>7</v>
      </c>
      <c r="D15" s="22"/>
      <c r="E15" s="51"/>
      <c r="F15" s="52"/>
      <c r="G15" s="30">
        <f>G16</f>
        <v>408.3</v>
      </c>
    </row>
    <row r="16" spans="1:7" s="7" customFormat="1" ht="54" customHeight="1">
      <c r="A16" s="24" t="s">
        <v>27</v>
      </c>
      <c r="B16" s="8" t="s">
        <v>83</v>
      </c>
      <c r="C16" s="5" t="s">
        <v>7</v>
      </c>
      <c r="D16" s="5" t="s">
        <v>16</v>
      </c>
      <c r="E16" s="34"/>
      <c r="F16" s="6"/>
      <c r="G16" s="25">
        <f>G17</f>
        <v>408.3</v>
      </c>
    </row>
    <row r="17" spans="1:7" s="11" customFormat="1" ht="15">
      <c r="A17" s="44" t="s">
        <v>52</v>
      </c>
      <c r="B17" s="45" t="s">
        <v>83</v>
      </c>
      <c r="C17" s="45" t="s">
        <v>7</v>
      </c>
      <c r="D17" s="45" t="s">
        <v>16</v>
      </c>
      <c r="E17" s="46" t="s">
        <v>46</v>
      </c>
      <c r="F17" s="10"/>
      <c r="G17" s="47">
        <f>G18</f>
        <v>408.3</v>
      </c>
    </row>
    <row r="18" spans="1:7" ht="15">
      <c r="A18" s="27" t="s">
        <v>28</v>
      </c>
      <c r="B18" s="8" t="s">
        <v>83</v>
      </c>
      <c r="C18" s="8" t="s">
        <v>7</v>
      </c>
      <c r="D18" s="8" t="s">
        <v>16</v>
      </c>
      <c r="E18" s="35" t="s">
        <v>53</v>
      </c>
      <c r="F18" s="12"/>
      <c r="G18" s="26">
        <f>G19</f>
        <v>408.3</v>
      </c>
    </row>
    <row r="19" spans="1:7" ht="81.75" customHeight="1">
      <c r="A19" s="27" t="s">
        <v>34</v>
      </c>
      <c r="B19" s="8" t="s">
        <v>83</v>
      </c>
      <c r="C19" s="8" t="s">
        <v>7</v>
      </c>
      <c r="D19" s="8" t="s">
        <v>16</v>
      </c>
      <c r="E19" s="35" t="s">
        <v>53</v>
      </c>
      <c r="F19" s="12">
        <v>100</v>
      </c>
      <c r="G19" s="26">
        <v>408.3</v>
      </c>
    </row>
    <row r="20" spans="1:7" ht="62.25">
      <c r="A20" s="62" t="s">
        <v>82</v>
      </c>
      <c r="B20" s="22" t="s">
        <v>84</v>
      </c>
      <c r="C20" s="50"/>
      <c r="D20" s="22"/>
      <c r="E20" s="22"/>
      <c r="F20" s="22"/>
      <c r="G20" s="30">
        <f>G21+G36+G47+G42</f>
        <v>1686.3</v>
      </c>
    </row>
    <row r="21" spans="1:7" ht="15">
      <c r="A21" s="61" t="s">
        <v>6</v>
      </c>
      <c r="B21" s="22" t="s">
        <v>84</v>
      </c>
      <c r="C21" s="22" t="s">
        <v>7</v>
      </c>
      <c r="D21" s="22"/>
      <c r="E21" s="22"/>
      <c r="F21" s="22"/>
      <c r="G21" s="63">
        <f>G22+G28</f>
        <v>611.3</v>
      </c>
    </row>
    <row r="22" spans="1:7" s="7" customFormat="1" ht="84.75" customHeight="1">
      <c r="A22" s="24" t="s">
        <v>10</v>
      </c>
      <c r="B22" s="5" t="s">
        <v>84</v>
      </c>
      <c r="C22" s="5" t="s">
        <v>7</v>
      </c>
      <c r="D22" s="5" t="s">
        <v>11</v>
      </c>
      <c r="E22" s="34"/>
      <c r="F22" s="6"/>
      <c r="G22" s="25">
        <f>G23</f>
        <v>427.09999999999997</v>
      </c>
    </row>
    <row r="23" spans="1:7" s="11" customFormat="1" ht="15">
      <c r="A23" s="44" t="s">
        <v>52</v>
      </c>
      <c r="B23" s="45" t="s">
        <v>84</v>
      </c>
      <c r="C23" s="45" t="s">
        <v>7</v>
      </c>
      <c r="D23" s="45" t="s">
        <v>11</v>
      </c>
      <c r="E23" s="46" t="s">
        <v>46</v>
      </c>
      <c r="F23" s="10"/>
      <c r="G23" s="47">
        <f>G24</f>
        <v>427.09999999999997</v>
      </c>
    </row>
    <row r="24" spans="1:7" ht="15">
      <c r="A24" s="27" t="s">
        <v>9</v>
      </c>
      <c r="B24" s="8" t="s">
        <v>84</v>
      </c>
      <c r="C24" s="8" t="s">
        <v>7</v>
      </c>
      <c r="D24" s="8" t="s">
        <v>11</v>
      </c>
      <c r="E24" s="35" t="s">
        <v>54</v>
      </c>
      <c r="F24" s="12"/>
      <c r="G24" s="26">
        <f>G25+G26+G27</f>
        <v>427.09999999999997</v>
      </c>
    </row>
    <row r="25" spans="1:7" ht="82.5" customHeight="1">
      <c r="A25" s="27" t="s">
        <v>34</v>
      </c>
      <c r="B25" s="8" t="s">
        <v>84</v>
      </c>
      <c r="C25" s="8" t="s">
        <v>7</v>
      </c>
      <c r="D25" s="8" t="s">
        <v>11</v>
      </c>
      <c r="E25" s="35" t="s">
        <v>54</v>
      </c>
      <c r="F25" s="12">
        <v>100</v>
      </c>
      <c r="G25" s="26">
        <v>229.6</v>
      </c>
    </row>
    <row r="26" spans="1:7" ht="46.5">
      <c r="A26" s="27" t="s">
        <v>85</v>
      </c>
      <c r="B26" s="8" t="s">
        <v>84</v>
      </c>
      <c r="C26" s="8" t="s">
        <v>7</v>
      </c>
      <c r="D26" s="8" t="s">
        <v>11</v>
      </c>
      <c r="E26" s="35" t="s">
        <v>54</v>
      </c>
      <c r="F26" s="12">
        <v>200</v>
      </c>
      <c r="G26" s="26">
        <v>190.3</v>
      </c>
    </row>
    <row r="27" spans="1:7" ht="15">
      <c r="A27" s="27" t="s">
        <v>35</v>
      </c>
      <c r="B27" s="8" t="s">
        <v>84</v>
      </c>
      <c r="C27" s="8" t="s">
        <v>7</v>
      </c>
      <c r="D27" s="8" t="s">
        <v>11</v>
      </c>
      <c r="E27" s="35" t="s">
        <v>54</v>
      </c>
      <c r="F27" s="9">
        <v>800</v>
      </c>
      <c r="G27" s="26">
        <v>7.2</v>
      </c>
    </row>
    <row r="28" spans="1:7" ht="15.75">
      <c r="A28" s="24" t="s">
        <v>12</v>
      </c>
      <c r="B28" s="5" t="s">
        <v>84</v>
      </c>
      <c r="C28" s="5" t="s">
        <v>7</v>
      </c>
      <c r="D28" s="5" t="s">
        <v>13</v>
      </c>
      <c r="E28" s="34"/>
      <c r="F28" s="6"/>
      <c r="G28" s="28">
        <f>G29</f>
        <v>184.2</v>
      </c>
    </row>
    <row r="29" spans="1:7" ht="15">
      <c r="A29" s="44" t="s">
        <v>52</v>
      </c>
      <c r="B29" s="45" t="s">
        <v>84</v>
      </c>
      <c r="C29" s="45" t="s">
        <v>7</v>
      </c>
      <c r="D29" s="45" t="s">
        <v>13</v>
      </c>
      <c r="E29" s="46" t="s">
        <v>46</v>
      </c>
      <c r="F29" s="10"/>
      <c r="G29" s="47">
        <f>G30+G32+G34</f>
        <v>184.2</v>
      </c>
    </row>
    <row r="30" spans="1:8" ht="30.75">
      <c r="A30" s="27" t="s">
        <v>22</v>
      </c>
      <c r="B30" s="8" t="s">
        <v>84</v>
      </c>
      <c r="C30" s="8" t="s">
        <v>7</v>
      </c>
      <c r="D30" s="8">
        <v>13</v>
      </c>
      <c r="E30" s="35" t="s">
        <v>56</v>
      </c>
      <c r="F30" s="1"/>
      <c r="G30" s="26">
        <f>G31</f>
        <v>173.1</v>
      </c>
      <c r="H30" s="2"/>
    </row>
    <row r="31" spans="1:8" ht="24" customHeight="1">
      <c r="A31" s="27" t="s">
        <v>35</v>
      </c>
      <c r="B31" s="8" t="s">
        <v>84</v>
      </c>
      <c r="C31" s="8" t="s">
        <v>7</v>
      </c>
      <c r="D31" s="8">
        <v>13</v>
      </c>
      <c r="E31" s="35" t="s">
        <v>56</v>
      </c>
      <c r="F31" s="9">
        <v>800</v>
      </c>
      <c r="G31" s="26">
        <v>173.1</v>
      </c>
      <c r="H31" s="2"/>
    </row>
    <row r="32" spans="1:8" ht="30.75">
      <c r="A32" s="27" t="s">
        <v>29</v>
      </c>
      <c r="B32" s="8" t="s">
        <v>84</v>
      </c>
      <c r="C32" s="8" t="s">
        <v>7</v>
      </c>
      <c r="D32" s="8">
        <v>13</v>
      </c>
      <c r="E32" s="35" t="s">
        <v>55</v>
      </c>
      <c r="F32" s="1"/>
      <c r="G32" s="26">
        <f>G33</f>
        <v>7</v>
      </c>
      <c r="H32" s="2"/>
    </row>
    <row r="33" spans="1:8" ht="46.5">
      <c r="A33" s="27" t="s">
        <v>85</v>
      </c>
      <c r="B33" s="8" t="s">
        <v>84</v>
      </c>
      <c r="C33" s="8" t="s">
        <v>7</v>
      </c>
      <c r="D33" s="8">
        <v>13</v>
      </c>
      <c r="E33" s="35" t="s">
        <v>55</v>
      </c>
      <c r="F33" s="9">
        <v>200</v>
      </c>
      <c r="G33" s="26">
        <v>7</v>
      </c>
      <c r="H33" s="2"/>
    </row>
    <row r="34" spans="1:8" ht="23.25" customHeight="1">
      <c r="A34" s="27" t="s">
        <v>77</v>
      </c>
      <c r="B34" s="8" t="s">
        <v>84</v>
      </c>
      <c r="C34" s="8" t="s">
        <v>7</v>
      </c>
      <c r="D34" s="8" t="s">
        <v>13</v>
      </c>
      <c r="E34" s="35" t="s">
        <v>78</v>
      </c>
      <c r="F34" s="9"/>
      <c r="G34" s="26">
        <f>G35</f>
        <v>4.1</v>
      </c>
      <c r="H34" s="2"/>
    </row>
    <row r="35" spans="1:8" ht="46.5">
      <c r="A35" s="27" t="s">
        <v>85</v>
      </c>
      <c r="B35" s="8" t="s">
        <v>84</v>
      </c>
      <c r="C35" s="8" t="s">
        <v>7</v>
      </c>
      <c r="D35" s="8" t="s">
        <v>13</v>
      </c>
      <c r="E35" s="35" t="s">
        <v>78</v>
      </c>
      <c r="F35" s="9">
        <v>200</v>
      </c>
      <c r="G35" s="26">
        <v>4.1</v>
      </c>
      <c r="H35" s="2"/>
    </row>
    <row r="36" spans="1:7" s="4" customFormat="1" ht="25.5" customHeight="1">
      <c r="A36" s="31" t="s">
        <v>30</v>
      </c>
      <c r="B36" s="22" t="s">
        <v>84</v>
      </c>
      <c r="C36" s="22" t="s">
        <v>16</v>
      </c>
      <c r="D36" s="22"/>
      <c r="E36" s="36"/>
      <c r="F36" s="23"/>
      <c r="G36" s="30">
        <f>G37</f>
        <v>93.8</v>
      </c>
    </row>
    <row r="37" spans="1:8" s="7" customFormat="1" ht="32.25">
      <c r="A37" s="29" t="s">
        <v>31</v>
      </c>
      <c r="B37" s="5" t="s">
        <v>84</v>
      </c>
      <c r="C37" s="5" t="s">
        <v>16</v>
      </c>
      <c r="D37" s="5" t="s">
        <v>8</v>
      </c>
      <c r="E37" s="34"/>
      <c r="F37" s="6"/>
      <c r="G37" s="25">
        <f>G38</f>
        <v>93.8</v>
      </c>
      <c r="H37" s="13"/>
    </row>
    <row r="38" spans="1:7" ht="15">
      <c r="A38" s="44" t="s">
        <v>52</v>
      </c>
      <c r="B38" s="45" t="s">
        <v>84</v>
      </c>
      <c r="C38" s="45" t="s">
        <v>16</v>
      </c>
      <c r="D38" s="45" t="s">
        <v>8</v>
      </c>
      <c r="E38" s="46" t="s">
        <v>46</v>
      </c>
      <c r="F38" s="10"/>
      <c r="G38" s="47">
        <f>G39</f>
        <v>93.8</v>
      </c>
    </row>
    <row r="39" spans="1:7" ht="46.5">
      <c r="A39" s="27" t="s">
        <v>32</v>
      </c>
      <c r="B39" s="8" t="s">
        <v>84</v>
      </c>
      <c r="C39" s="8" t="s">
        <v>16</v>
      </c>
      <c r="D39" s="8" t="s">
        <v>8</v>
      </c>
      <c r="E39" s="35" t="s">
        <v>47</v>
      </c>
      <c r="F39" s="12"/>
      <c r="G39" s="26">
        <f>G40+G41</f>
        <v>93.8</v>
      </c>
    </row>
    <row r="40" spans="1:7" ht="81" customHeight="1">
      <c r="A40" s="27" t="s">
        <v>34</v>
      </c>
      <c r="B40" s="8" t="s">
        <v>84</v>
      </c>
      <c r="C40" s="8" t="s">
        <v>16</v>
      </c>
      <c r="D40" s="8" t="s">
        <v>8</v>
      </c>
      <c r="E40" s="35" t="s">
        <v>47</v>
      </c>
      <c r="F40" s="12">
        <v>100</v>
      </c>
      <c r="G40" s="26">
        <v>62.9</v>
      </c>
    </row>
    <row r="41" spans="1:7" ht="46.5">
      <c r="A41" s="27" t="s">
        <v>85</v>
      </c>
      <c r="B41" s="8" t="s">
        <v>84</v>
      </c>
      <c r="C41" s="8" t="s">
        <v>16</v>
      </c>
      <c r="D41" s="8" t="s">
        <v>8</v>
      </c>
      <c r="E41" s="35" t="s">
        <v>47</v>
      </c>
      <c r="F41" s="12">
        <v>200</v>
      </c>
      <c r="G41" s="26">
        <v>30.9</v>
      </c>
    </row>
    <row r="42" spans="1:7" ht="24.75" customHeight="1">
      <c r="A42" s="31" t="s">
        <v>48</v>
      </c>
      <c r="B42" s="22" t="s">
        <v>84</v>
      </c>
      <c r="C42" s="22" t="s">
        <v>11</v>
      </c>
      <c r="D42" s="22"/>
      <c r="E42" s="36"/>
      <c r="F42" s="23"/>
      <c r="G42" s="30">
        <f>G43</f>
        <v>499.8</v>
      </c>
    </row>
    <row r="43" spans="1:7" ht="15.75">
      <c r="A43" s="29" t="s">
        <v>49</v>
      </c>
      <c r="B43" s="5" t="s">
        <v>84</v>
      </c>
      <c r="C43" s="5" t="s">
        <v>11</v>
      </c>
      <c r="D43" s="5" t="s">
        <v>50</v>
      </c>
      <c r="E43" s="34"/>
      <c r="F43" s="6"/>
      <c r="G43" s="25">
        <f>G44</f>
        <v>499.8</v>
      </c>
    </row>
    <row r="44" spans="1:7" ht="15">
      <c r="A44" s="44" t="s">
        <v>52</v>
      </c>
      <c r="B44" s="45" t="s">
        <v>84</v>
      </c>
      <c r="C44" s="45" t="s">
        <v>11</v>
      </c>
      <c r="D44" s="45" t="s">
        <v>50</v>
      </c>
      <c r="E44" s="46" t="s">
        <v>46</v>
      </c>
      <c r="F44" s="10"/>
      <c r="G44" s="47">
        <f>G45</f>
        <v>499.8</v>
      </c>
    </row>
    <row r="45" spans="1:7" ht="65.25" customHeight="1">
      <c r="A45" s="27" t="s">
        <v>19</v>
      </c>
      <c r="B45" s="8" t="s">
        <v>84</v>
      </c>
      <c r="C45" s="8" t="s">
        <v>11</v>
      </c>
      <c r="D45" s="8" t="s">
        <v>50</v>
      </c>
      <c r="E45" s="35" t="s">
        <v>57</v>
      </c>
      <c r="F45" s="12"/>
      <c r="G45" s="26">
        <f>G46</f>
        <v>499.8</v>
      </c>
    </row>
    <row r="46" spans="1:7" ht="46.5">
      <c r="A46" s="27" t="s">
        <v>85</v>
      </c>
      <c r="B46" s="8" t="s">
        <v>84</v>
      </c>
      <c r="C46" s="8" t="s">
        <v>11</v>
      </c>
      <c r="D46" s="8" t="s">
        <v>50</v>
      </c>
      <c r="E46" s="35" t="s">
        <v>57</v>
      </c>
      <c r="F46" s="8" t="s">
        <v>36</v>
      </c>
      <c r="G46" s="26">
        <v>499.8</v>
      </c>
    </row>
    <row r="47" spans="1:7" s="4" customFormat="1" ht="30.75">
      <c r="A47" s="31" t="s">
        <v>14</v>
      </c>
      <c r="B47" s="22" t="s">
        <v>84</v>
      </c>
      <c r="C47" s="22" t="s">
        <v>15</v>
      </c>
      <c r="D47" s="22"/>
      <c r="E47" s="36"/>
      <c r="F47" s="23"/>
      <c r="G47" s="30">
        <f>G48</f>
        <v>481.4</v>
      </c>
    </row>
    <row r="48" spans="1:8" s="7" customFormat="1" ht="15.75">
      <c r="A48" s="29" t="s">
        <v>17</v>
      </c>
      <c r="B48" s="5" t="s">
        <v>84</v>
      </c>
      <c r="C48" s="5" t="s">
        <v>15</v>
      </c>
      <c r="D48" s="5" t="s">
        <v>8</v>
      </c>
      <c r="E48" s="34"/>
      <c r="F48" s="6"/>
      <c r="G48" s="25">
        <f>G49+G52</f>
        <v>481.4</v>
      </c>
      <c r="H48" s="13"/>
    </row>
    <row r="49" spans="1:8" s="7" customFormat="1" ht="31.5">
      <c r="A49" s="48" t="s">
        <v>71</v>
      </c>
      <c r="B49" s="45" t="s">
        <v>84</v>
      </c>
      <c r="C49" s="45" t="s">
        <v>15</v>
      </c>
      <c r="D49" s="45" t="s">
        <v>8</v>
      </c>
      <c r="E49" s="46" t="s">
        <v>70</v>
      </c>
      <c r="F49" s="10"/>
      <c r="G49" s="47">
        <f>G50</f>
        <v>100</v>
      </c>
      <c r="H49" s="13"/>
    </row>
    <row r="50" spans="1:8" s="7" customFormat="1" ht="15.75">
      <c r="A50" s="49" t="s">
        <v>72</v>
      </c>
      <c r="B50" s="8" t="s">
        <v>84</v>
      </c>
      <c r="C50" s="8" t="s">
        <v>15</v>
      </c>
      <c r="D50" s="8" t="s">
        <v>8</v>
      </c>
      <c r="E50" s="35" t="s">
        <v>69</v>
      </c>
      <c r="F50" s="12"/>
      <c r="G50" s="26">
        <f>G51</f>
        <v>100</v>
      </c>
      <c r="H50" s="13"/>
    </row>
    <row r="51" spans="1:8" s="7" customFormat="1" ht="47.25">
      <c r="A51" s="27" t="s">
        <v>85</v>
      </c>
      <c r="B51" s="8" t="s">
        <v>84</v>
      </c>
      <c r="C51" s="8" t="s">
        <v>15</v>
      </c>
      <c r="D51" s="8" t="s">
        <v>8</v>
      </c>
      <c r="E51" s="35" t="s">
        <v>69</v>
      </c>
      <c r="F51" s="8" t="s">
        <v>36</v>
      </c>
      <c r="G51" s="26">
        <v>100</v>
      </c>
      <c r="H51" s="13"/>
    </row>
    <row r="52" spans="1:8" s="7" customFormat="1" ht="15.75">
      <c r="A52" s="44" t="s">
        <v>52</v>
      </c>
      <c r="B52" s="45" t="s">
        <v>84</v>
      </c>
      <c r="C52" s="45" t="s">
        <v>15</v>
      </c>
      <c r="D52" s="45" t="s">
        <v>8</v>
      </c>
      <c r="E52" s="46" t="s">
        <v>46</v>
      </c>
      <c r="F52" s="10"/>
      <c r="G52" s="47">
        <f>G53+G55+G57</f>
        <v>381.4</v>
      </c>
      <c r="H52" s="13"/>
    </row>
    <row r="53" spans="1:7" ht="15">
      <c r="A53" s="27" t="s">
        <v>18</v>
      </c>
      <c r="B53" s="8" t="s">
        <v>84</v>
      </c>
      <c r="C53" s="8" t="s">
        <v>15</v>
      </c>
      <c r="D53" s="8" t="s">
        <v>8</v>
      </c>
      <c r="E53" s="35" t="s">
        <v>58</v>
      </c>
      <c r="F53" s="12"/>
      <c r="G53" s="26">
        <f>G54</f>
        <v>307.4</v>
      </c>
    </row>
    <row r="54" spans="1:7" ht="46.5">
      <c r="A54" s="27" t="s">
        <v>85</v>
      </c>
      <c r="B54" s="8" t="s">
        <v>84</v>
      </c>
      <c r="C54" s="8" t="s">
        <v>15</v>
      </c>
      <c r="D54" s="8" t="s">
        <v>8</v>
      </c>
      <c r="E54" s="35" t="s">
        <v>58</v>
      </c>
      <c r="F54" s="12">
        <v>200</v>
      </c>
      <c r="G54" s="26">
        <v>307.4</v>
      </c>
    </row>
    <row r="55" spans="1:7" ht="15">
      <c r="A55" s="27" t="s">
        <v>20</v>
      </c>
      <c r="B55" s="8" t="s">
        <v>84</v>
      </c>
      <c r="C55" s="8" t="s">
        <v>15</v>
      </c>
      <c r="D55" s="8" t="s">
        <v>8</v>
      </c>
      <c r="E55" s="35" t="s">
        <v>59</v>
      </c>
      <c r="F55" s="12"/>
      <c r="G55" s="26">
        <f>G56</f>
        <v>24</v>
      </c>
    </row>
    <row r="56" spans="1:7" ht="46.5">
      <c r="A56" s="27" t="s">
        <v>85</v>
      </c>
      <c r="B56" s="8" t="s">
        <v>84</v>
      </c>
      <c r="C56" s="8" t="s">
        <v>15</v>
      </c>
      <c r="D56" s="8" t="s">
        <v>8</v>
      </c>
      <c r="E56" s="35" t="s">
        <v>59</v>
      </c>
      <c r="F56" s="8" t="s">
        <v>36</v>
      </c>
      <c r="G56" s="26">
        <v>24</v>
      </c>
    </row>
    <row r="57" spans="1:7" ht="30.75">
      <c r="A57" s="27" t="s">
        <v>21</v>
      </c>
      <c r="B57" s="8" t="s">
        <v>84</v>
      </c>
      <c r="C57" s="8" t="s">
        <v>15</v>
      </c>
      <c r="D57" s="8" t="s">
        <v>8</v>
      </c>
      <c r="E57" s="35" t="s">
        <v>60</v>
      </c>
      <c r="F57" s="12"/>
      <c r="G57" s="26">
        <f>G58</f>
        <v>50</v>
      </c>
    </row>
    <row r="58" spans="1:7" ht="47.25" thickBot="1">
      <c r="A58" s="64" t="s">
        <v>85</v>
      </c>
      <c r="B58" s="65" t="s">
        <v>84</v>
      </c>
      <c r="C58" s="65" t="s">
        <v>15</v>
      </c>
      <c r="D58" s="65" t="s">
        <v>8</v>
      </c>
      <c r="E58" s="66" t="s">
        <v>60</v>
      </c>
      <c r="F58" s="65" t="s">
        <v>36</v>
      </c>
      <c r="G58" s="67">
        <v>50</v>
      </c>
    </row>
    <row r="59" spans="1:7" ht="78" hidden="1">
      <c r="A59" s="53" t="s">
        <v>43</v>
      </c>
      <c r="B59" s="54"/>
      <c r="C59" s="32" t="s">
        <v>37</v>
      </c>
      <c r="D59" s="32"/>
      <c r="E59" s="55"/>
      <c r="F59" s="56"/>
      <c r="G59" s="33">
        <f>G60</f>
        <v>0</v>
      </c>
    </row>
    <row r="60" spans="1:7" ht="30.75" hidden="1">
      <c r="A60" s="27" t="s">
        <v>40</v>
      </c>
      <c r="B60" s="42"/>
      <c r="C60" s="8" t="s">
        <v>37</v>
      </c>
      <c r="D60" s="8" t="s">
        <v>8</v>
      </c>
      <c r="E60" s="35"/>
      <c r="F60" s="8"/>
      <c r="G60" s="26">
        <f>G61</f>
        <v>0</v>
      </c>
    </row>
    <row r="61" spans="1:7" ht="15" hidden="1">
      <c r="A61" s="27" t="s">
        <v>41</v>
      </c>
      <c r="B61" s="42"/>
      <c r="C61" s="8" t="s">
        <v>37</v>
      </c>
      <c r="D61" s="8" t="s">
        <v>8</v>
      </c>
      <c r="E61" s="35" t="s">
        <v>38</v>
      </c>
      <c r="F61" s="12"/>
      <c r="G61" s="26">
        <f>G62</f>
        <v>0</v>
      </c>
    </row>
    <row r="62" spans="1:7" ht="78" hidden="1">
      <c r="A62" s="27" t="s">
        <v>42</v>
      </c>
      <c r="B62" s="42"/>
      <c r="C62" s="8" t="s">
        <v>37</v>
      </c>
      <c r="D62" s="8" t="s">
        <v>8</v>
      </c>
      <c r="E62" s="35" t="s">
        <v>39</v>
      </c>
      <c r="F62" s="8"/>
      <c r="G62" s="26">
        <f>G63</f>
        <v>0</v>
      </c>
    </row>
    <row r="63" spans="1:7" ht="15.75" hidden="1" thickBot="1">
      <c r="A63" s="27" t="s">
        <v>41</v>
      </c>
      <c r="B63" s="42"/>
      <c r="C63" s="8" t="s">
        <v>37</v>
      </c>
      <c r="D63" s="8" t="s">
        <v>8</v>
      </c>
      <c r="E63" s="35" t="s">
        <v>39</v>
      </c>
      <c r="F63" s="8" t="s">
        <v>23</v>
      </c>
      <c r="G63" s="26"/>
    </row>
    <row r="64" spans="1:8" ht="22.5" customHeight="1" thickBot="1">
      <c r="A64" s="37" t="s">
        <v>33</v>
      </c>
      <c r="B64" s="43"/>
      <c r="C64" s="38"/>
      <c r="D64" s="38"/>
      <c r="E64" s="38"/>
      <c r="F64" s="38"/>
      <c r="G64" s="39">
        <f>G14+G20</f>
        <v>2094.6</v>
      </c>
      <c r="H64" s="14"/>
    </row>
    <row r="66" ht="15">
      <c r="G66" s="14"/>
    </row>
  </sheetData>
  <sheetProtection/>
  <mergeCells count="11">
    <mergeCell ref="A11:F11"/>
    <mergeCell ref="A9:G9"/>
    <mergeCell ref="B12:B13"/>
    <mergeCell ref="G12:G13"/>
    <mergeCell ref="A12:A13"/>
    <mergeCell ref="C12:C13"/>
    <mergeCell ref="A7:G7"/>
    <mergeCell ref="A8:G8"/>
    <mergeCell ref="D12:D13"/>
    <mergeCell ref="E12:E13"/>
    <mergeCell ref="F12:F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9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8"/>
  <sheetViews>
    <sheetView tabSelected="1" zoomScale="90" zoomScaleNormal="90" zoomScaleSheetLayoutView="100" workbookViewId="0" topLeftCell="A46">
      <selection activeCell="A62" sqref="A62:IV66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8" width="11.140625" style="3" customWidth="1"/>
    <col min="9" max="16384" width="9.140625" style="3" customWidth="1"/>
  </cols>
  <sheetData>
    <row r="1" spans="1:8" ht="15">
      <c r="A1" s="19"/>
      <c r="B1" s="19"/>
      <c r="C1" s="19"/>
      <c r="D1" s="20" t="s">
        <v>25</v>
      </c>
      <c r="H1" s="20" t="s">
        <v>61</v>
      </c>
    </row>
    <row r="2" spans="1:11" s="16" customFormat="1" ht="15.75" customHeight="1">
      <c r="A2" s="17"/>
      <c r="B2" s="17"/>
      <c r="C2" s="17"/>
      <c r="D2" s="17"/>
      <c r="F2" s="17"/>
      <c r="G2" s="21"/>
      <c r="H2" s="17"/>
      <c r="I2" s="17"/>
      <c r="J2" s="17"/>
      <c r="K2" s="17"/>
    </row>
    <row r="3" spans="1:8" ht="16.5">
      <c r="A3" s="101" t="s">
        <v>45</v>
      </c>
      <c r="B3" s="101"/>
      <c r="C3" s="101"/>
      <c r="D3" s="101"/>
      <c r="E3" s="101"/>
      <c r="F3" s="101"/>
      <c r="G3" s="101"/>
      <c r="H3" s="101"/>
    </row>
    <row r="4" spans="1:8" ht="16.5">
      <c r="A4" s="101" t="s">
        <v>80</v>
      </c>
      <c r="B4" s="101"/>
      <c r="C4" s="101"/>
      <c r="D4" s="101"/>
      <c r="E4" s="101"/>
      <c r="F4" s="101"/>
      <c r="G4" s="101"/>
      <c r="H4" s="101"/>
    </row>
    <row r="5" spans="1:8" ht="16.5">
      <c r="A5" s="101" t="s">
        <v>75</v>
      </c>
      <c r="B5" s="101"/>
      <c r="C5" s="101"/>
      <c r="D5" s="101"/>
      <c r="E5" s="101"/>
      <c r="F5" s="101"/>
      <c r="G5" s="101"/>
      <c r="H5" s="101"/>
    </row>
    <row r="6" spans="1:8" ht="16.5">
      <c r="A6" s="68"/>
      <c r="B6" s="68"/>
      <c r="C6" s="68"/>
      <c r="D6" s="68"/>
      <c r="E6" s="68"/>
      <c r="F6" s="68"/>
      <c r="G6" s="68"/>
      <c r="H6" s="68"/>
    </row>
    <row r="7" spans="1:8" ht="15.75" thickBot="1">
      <c r="A7" s="108"/>
      <c r="B7" s="108"/>
      <c r="C7" s="108"/>
      <c r="D7" s="108"/>
      <c r="E7" s="108"/>
      <c r="F7" s="108"/>
      <c r="H7" s="20" t="s">
        <v>0</v>
      </c>
    </row>
    <row r="8" spans="1:8" ht="15">
      <c r="A8" s="106" t="s">
        <v>1</v>
      </c>
      <c r="B8" s="102" t="s">
        <v>44</v>
      </c>
      <c r="C8" s="102" t="s">
        <v>2</v>
      </c>
      <c r="D8" s="102" t="s">
        <v>3</v>
      </c>
      <c r="E8" s="102" t="s">
        <v>4</v>
      </c>
      <c r="F8" s="102" t="s">
        <v>5</v>
      </c>
      <c r="G8" s="109" t="s">
        <v>24</v>
      </c>
      <c r="H8" s="110"/>
    </row>
    <row r="9" spans="1:8" ht="15.75" thickBot="1">
      <c r="A9" s="107"/>
      <c r="B9" s="103"/>
      <c r="C9" s="103"/>
      <c r="D9" s="103"/>
      <c r="E9" s="103"/>
      <c r="F9" s="103"/>
      <c r="G9" s="78" t="s">
        <v>63</v>
      </c>
      <c r="H9" s="79" t="s">
        <v>76</v>
      </c>
    </row>
    <row r="10" spans="1:8" ht="46.5">
      <c r="A10" s="57" t="s">
        <v>81</v>
      </c>
      <c r="B10" s="100">
        <v>850</v>
      </c>
      <c r="C10" s="58"/>
      <c r="D10" s="58"/>
      <c r="E10" s="59"/>
      <c r="F10" s="58"/>
      <c r="G10" s="69">
        <f aca="true" t="shared" si="0" ref="G10:H14">G11</f>
        <v>414</v>
      </c>
      <c r="H10" s="60">
        <f t="shared" si="0"/>
        <v>419.4</v>
      </c>
    </row>
    <row r="11" spans="1:8" s="4" customFormat="1" ht="15">
      <c r="A11" s="61" t="s">
        <v>6</v>
      </c>
      <c r="B11" s="22" t="s">
        <v>83</v>
      </c>
      <c r="C11" s="22" t="s">
        <v>7</v>
      </c>
      <c r="D11" s="22"/>
      <c r="E11" s="51"/>
      <c r="F11" s="52"/>
      <c r="G11" s="70">
        <f t="shared" si="0"/>
        <v>414</v>
      </c>
      <c r="H11" s="30">
        <f t="shared" si="0"/>
        <v>419.4</v>
      </c>
    </row>
    <row r="12" spans="1:8" s="7" customFormat="1" ht="48">
      <c r="A12" s="24" t="s">
        <v>27</v>
      </c>
      <c r="B12" s="8" t="s">
        <v>83</v>
      </c>
      <c r="C12" s="5" t="s">
        <v>7</v>
      </c>
      <c r="D12" s="5" t="s">
        <v>16</v>
      </c>
      <c r="E12" s="34"/>
      <c r="F12" s="6"/>
      <c r="G12" s="71">
        <f t="shared" si="0"/>
        <v>414</v>
      </c>
      <c r="H12" s="25">
        <f t="shared" si="0"/>
        <v>419.4</v>
      </c>
    </row>
    <row r="13" spans="1:8" s="11" customFormat="1" ht="15">
      <c r="A13" s="44" t="s">
        <v>52</v>
      </c>
      <c r="B13" s="45" t="s">
        <v>83</v>
      </c>
      <c r="C13" s="45" t="s">
        <v>7</v>
      </c>
      <c r="D13" s="45" t="s">
        <v>16</v>
      </c>
      <c r="E13" s="46" t="s">
        <v>46</v>
      </c>
      <c r="F13" s="10"/>
      <c r="G13" s="72">
        <f t="shared" si="0"/>
        <v>414</v>
      </c>
      <c r="H13" s="47">
        <f t="shared" si="0"/>
        <v>419.4</v>
      </c>
    </row>
    <row r="14" spans="1:8" ht="15">
      <c r="A14" s="27" t="s">
        <v>28</v>
      </c>
      <c r="B14" s="8" t="s">
        <v>83</v>
      </c>
      <c r="C14" s="8" t="s">
        <v>7</v>
      </c>
      <c r="D14" s="8" t="s">
        <v>16</v>
      </c>
      <c r="E14" s="35" t="s">
        <v>53</v>
      </c>
      <c r="F14" s="12"/>
      <c r="G14" s="73">
        <f t="shared" si="0"/>
        <v>414</v>
      </c>
      <c r="H14" s="26">
        <f t="shared" si="0"/>
        <v>419.4</v>
      </c>
    </row>
    <row r="15" spans="1:10" ht="93">
      <c r="A15" s="27" t="s">
        <v>34</v>
      </c>
      <c r="B15" s="8" t="s">
        <v>83</v>
      </c>
      <c r="C15" s="8" t="s">
        <v>7</v>
      </c>
      <c r="D15" s="8" t="s">
        <v>16</v>
      </c>
      <c r="E15" s="35" t="s">
        <v>53</v>
      </c>
      <c r="F15" s="12">
        <v>100</v>
      </c>
      <c r="G15" s="80">
        <f>ROUND(424.6*97.5%,1)</f>
        <v>414</v>
      </c>
      <c r="H15" s="81">
        <f>ROUND(441.5*95%,1)</f>
        <v>419.4</v>
      </c>
      <c r="J15" s="97"/>
    </row>
    <row r="16" spans="1:8" ht="62.25">
      <c r="A16" s="62" t="s">
        <v>82</v>
      </c>
      <c r="B16" s="22" t="s">
        <v>84</v>
      </c>
      <c r="C16" s="50"/>
      <c r="D16" s="22"/>
      <c r="E16" s="22"/>
      <c r="F16" s="22"/>
      <c r="G16" s="70">
        <f>G17+G32+G43+G38</f>
        <v>1668.3999999999999</v>
      </c>
      <c r="H16" s="30">
        <f>H17+H32+H43+H38</f>
        <v>1653.5</v>
      </c>
    </row>
    <row r="17" spans="1:8" ht="15">
      <c r="A17" s="61" t="s">
        <v>6</v>
      </c>
      <c r="B17" s="22" t="s">
        <v>84</v>
      </c>
      <c r="C17" s="22" t="s">
        <v>7</v>
      </c>
      <c r="D17" s="22"/>
      <c r="E17" s="22"/>
      <c r="F17" s="22"/>
      <c r="G17" s="74">
        <f>G18+G24</f>
        <v>609.1</v>
      </c>
      <c r="H17" s="63">
        <f>H18+H24</f>
        <v>606.8000000000001</v>
      </c>
    </row>
    <row r="18" spans="1:8" s="7" customFormat="1" ht="81">
      <c r="A18" s="24" t="s">
        <v>10</v>
      </c>
      <c r="B18" s="5" t="s">
        <v>84</v>
      </c>
      <c r="C18" s="5" t="s">
        <v>7</v>
      </c>
      <c r="D18" s="5" t="s">
        <v>11</v>
      </c>
      <c r="E18" s="34"/>
      <c r="F18" s="6"/>
      <c r="G18" s="71">
        <f>G19</f>
        <v>429.3</v>
      </c>
      <c r="H18" s="25">
        <f>H19</f>
        <v>431.40000000000003</v>
      </c>
    </row>
    <row r="19" spans="1:8" s="11" customFormat="1" ht="15">
      <c r="A19" s="44" t="s">
        <v>52</v>
      </c>
      <c r="B19" s="45" t="s">
        <v>84</v>
      </c>
      <c r="C19" s="45" t="s">
        <v>7</v>
      </c>
      <c r="D19" s="45" t="s">
        <v>11</v>
      </c>
      <c r="E19" s="46" t="s">
        <v>46</v>
      </c>
      <c r="F19" s="10"/>
      <c r="G19" s="72">
        <f>G20</f>
        <v>429.3</v>
      </c>
      <c r="H19" s="47">
        <f>H20</f>
        <v>431.40000000000003</v>
      </c>
    </row>
    <row r="20" spans="1:8" ht="15">
      <c r="A20" s="27" t="s">
        <v>9</v>
      </c>
      <c r="B20" s="8" t="s">
        <v>84</v>
      </c>
      <c r="C20" s="8" t="s">
        <v>7</v>
      </c>
      <c r="D20" s="8" t="s">
        <v>11</v>
      </c>
      <c r="E20" s="35" t="s">
        <v>54</v>
      </c>
      <c r="F20" s="12"/>
      <c r="G20" s="73">
        <f>G21+G22+G23</f>
        <v>429.3</v>
      </c>
      <c r="H20" s="26">
        <f>H21+H22+H23</f>
        <v>431.40000000000003</v>
      </c>
    </row>
    <row r="21" spans="1:8" ht="93">
      <c r="A21" s="27" t="s">
        <v>34</v>
      </c>
      <c r="B21" s="8" t="s">
        <v>84</v>
      </c>
      <c r="C21" s="8" t="s">
        <v>7</v>
      </c>
      <c r="D21" s="8" t="s">
        <v>11</v>
      </c>
      <c r="E21" s="35" t="s">
        <v>54</v>
      </c>
      <c r="F21" s="12">
        <v>100</v>
      </c>
      <c r="G21" s="80">
        <f>ROUND(238.8*97.5%,1)</f>
        <v>232.8</v>
      </c>
      <c r="H21" s="81">
        <f>ROUND(248.3*95%,1)</f>
        <v>235.9</v>
      </c>
    </row>
    <row r="22" spans="1:8" ht="46.5">
      <c r="A22" s="27" t="s">
        <v>85</v>
      </c>
      <c r="B22" s="8" t="s">
        <v>84</v>
      </c>
      <c r="C22" s="8" t="s">
        <v>7</v>
      </c>
      <c r="D22" s="8" t="s">
        <v>11</v>
      </c>
      <c r="E22" s="35" t="s">
        <v>54</v>
      </c>
      <c r="F22" s="12">
        <v>200</v>
      </c>
      <c r="G22" s="80">
        <f>ROUND(194.4*97.5%,1)</f>
        <v>189.5</v>
      </c>
      <c r="H22" s="81">
        <f>ROUND(198.6*95%,1)</f>
        <v>188.7</v>
      </c>
    </row>
    <row r="23" spans="1:8" ht="15">
      <c r="A23" s="27" t="s">
        <v>35</v>
      </c>
      <c r="B23" s="8" t="s">
        <v>84</v>
      </c>
      <c r="C23" s="8" t="s">
        <v>7</v>
      </c>
      <c r="D23" s="8" t="s">
        <v>11</v>
      </c>
      <c r="E23" s="35" t="s">
        <v>54</v>
      </c>
      <c r="F23" s="9">
        <v>800</v>
      </c>
      <c r="G23" s="80">
        <f>ROUND(7.2*97.5%,1)</f>
        <v>7</v>
      </c>
      <c r="H23" s="81">
        <f>ROUND(7.2*95%,1)</f>
        <v>6.8</v>
      </c>
    </row>
    <row r="24" spans="1:8" ht="15.75">
      <c r="A24" s="24" t="s">
        <v>12</v>
      </c>
      <c r="B24" s="5" t="s">
        <v>84</v>
      </c>
      <c r="C24" s="5" t="s">
        <v>7</v>
      </c>
      <c r="D24" s="5" t="s">
        <v>13</v>
      </c>
      <c r="E24" s="34"/>
      <c r="F24" s="6"/>
      <c r="G24" s="75">
        <f>G25</f>
        <v>179.8</v>
      </c>
      <c r="H24" s="28">
        <f>H25</f>
        <v>175.4</v>
      </c>
    </row>
    <row r="25" spans="1:8" ht="15">
      <c r="A25" s="44" t="s">
        <v>52</v>
      </c>
      <c r="B25" s="45" t="s">
        <v>84</v>
      </c>
      <c r="C25" s="45" t="s">
        <v>7</v>
      </c>
      <c r="D25" s="45" t="s">
        <v>13</v>
      </c>
      <c r="E25" s="46" t="s">
        <v>46</v>
      </c>
      <c r="F25" s="10"/>
      <c r="G25" s="72">
        <f>G26+G28+G30</f>
        <v>179.8</v>
      </c>
      <c r="H25" s="47">
        <f>H26+H28+H30</f>
        <v>175.4</v>
      </c>
    </row>
    <row r="26" spans="1:8" ht="30.75">
      <c r="A26" s="27" t="s">
        <v>22</v>
      </c>
      <c r="B26" s="8" t="s">
        <v>84</v>
      </c>
      <c r="C26" s="8" t="s">
        <v>7</v>
      </c>
      <c r="D26" s="8">
        <v>13</v>
      </c>
      <c r="E26" s="35" t="s">
        <v>56</v>
      </c>
      <c r="F26" s="1"/>
      <c r="G26" s="73">
        <f>G27</f>
        <v>168.8</v>
      </c>
      <c r="H26" s="26">
        <f>H27</f>
        <v>164.5</v>
      </c>
    </row>
    <row r="27" spans="1:11" ht="19.5" customHeight="1">
      <c r="A27" s="27" t="s">
        <v>35</v>
      </c>
      <c r="B27" s="8" t="s">
        <v>84</v>
      </c>
      <c r="C27" s="8" t="s">
        <v>7</v>
      </c>
      <c r="D27" s="8">
        <v>13</v>
      </c>
      <c r="E27" s="35" t="s">
        <v>56</v>
      </c>
      <c r="F27" s="9">
        <v>800</v>
      </c>
      <c r="G27" s="80">
        <f>ROUND(173.1*97.5%,1)</f>
        <v>168.8</v>
      </c>
      <c r="H27" s="81">
        <f>ROUND(173.1*95%,1)+0.1</f>
        <v>164.5</v>
      </c>
      <c r="K27" s="3">
        <v>0.1</v>
      </c>
    </row>
    <row r="28" spans="1:8" ht="30.75">
      <c r="A28" s="27" t="s">
        <v>29</v>
      </c>
      <c r="B28" s="8" t="s">
        <v>84</v>
      </c>
      <c r="C28" s="8" t="s">
        <v>7</v>
      </c>
      <c r="D28" s="8">
        <v>13</v>
      </c>
      <c r="E28" s="35" t="s">
        <v>55</v>
      </c>
      <c r="F28" s="1"/>
      <c r="G28" s="73">
        <f>G29</f>
        <v>7</v>
      </c>
      <c r="H28" s="26">
        <f>H29</f>
        <v>7</v>
      </c>
    </row>
    <row r="29" spans="1:8" ht="46.5">
      <c r="A29" s="27" t="s">
        <v>85</v>
      </c>
      <c r="B29" s="8" t="s">
        <v>84</v>
      </c>
      <c r="C29" s="8" t="s">
        <v>7</v>
      </c>
      <c r="D29" s="8">
        <v>13</v>
      </c>
      <c r="E29" s="35" t="s">
        <v>55</v>
      </c>
      <c r="F29" s="9">
        <v>200</v>
      </c>
      <c r="G29" s="80">
        <f>ROUND(7*100%,1)</f>
        <v>7</v>
      </c>
      <c r="H29" s="81">
        <f>ROUND(7*100%,1)</f>
        <v>7</v>
      </c>
    </row>
    <row r="30" spans="1:8" ht="19.5" customHeight="1">
      <c r="A30" s="27" t="s">
        <v>77</v>
      </c>
      <c r="B30" s="8" t="s">
        <v>84</v>
      </c>
      <c r="C30" s="8" t="s">
        <v>7</v>
      </c>
      <c r="D30" s="8" t="s">
        <v>13</v>
      </c>
      <c r="E30" s="35" t="s">
        <v>78</v>
      </c>
      <c r="F30" s="9"/>
      <c r="G30" s="73">
        <f>G31</f>
        <v>4</v>
      </c>
      <c r="H30" s="26">
        <f>H31</f>
        <v>3.9</v>
      </c>
    </row>
    <row r="31" spans="1:8" ht="46.5">
      <c r="A31" s="27" t="s">
        <v>85</v>
      </c>
      <c r="B31" s="8" t="s">
        <v>84</v>
      </c>
      <c r="C31" s="8" t="s">
        <v>7</v>
      </c>
      <c r="D31" s="8" t="s">
        <v>13</v>
      </c>
      <c r="E31" s="35" t="s">
        <v>78</v>
      </c>
      <c r="F31" s="9">
        <v>200</v>
      </c>
      <c r="G31" s="80">
        <f>ROUND(4.1*97.5%,1)</f>
        <v>4</v>
      </c>
      <c r="H31" s="81">
        <f>ROUND(4.1*95%,1)</f>
        <v>3.9</v>
      </c>
    </row>
    <row r="32" spans="1:8" s="4" customFormat="1" ht="25.5" customHeight="1">
      <c r="A32" s="31" t="s">
        <v>30</v>
      </c>
      <c r="B32" s="22" t="s">
        <v>84</v>
      </c>
      <c r="C32" s="22" t="s">
        <v>16</v>
      </c>
      <c r="D32" s="22"/>
      <c r="E32" s="36"/>
      <c r="F32" s="23"/>
      <c r="G32" s="70">
        <f aca="true" t="shared" si="1" ref="G32:H34">G33</f>
        <v>94</v>
      </c>
      <c r="H32" s="30">
        <f t="shared" si="1"/>
        <v>97.6</v>
      </c>
    </row>
    <row r="33" spans="1:8" s="7" customFormat="1" ht="32.25">
      <c r="A33" s="29" t="s">
        <v>31</v>
      </c>
      <c r="B33" s="5" t="s">
        <v>84</v>
      </c>
      <c r="C33" s="5" t="s">
        <v>16</v>
      </c>
      <c r="D33" s="5" t="s">
        <v>8</v>
      </c>
      <c r="E33" s="34"/>
      <c r="F33" s="6"/>
      <c r="G33" s="71">
        <f t="shared" si="1"/>
        <v>94</v>
      </c>
      <c r="H33" s="25">
        <f t="shared" si="1"/>
        <v>97.6</v>
      </c>
    </row>
    <row r="34" spans="1:8" ht="15">
      <c r="A34" s="44" t="s">
        <v>52</v>
      </c>
      <c r="B34" s="45" t="s">
        <v>84</v>
      </c>
      <c r="C34" s="45" t="s">
        <v>16</v>
      </c>
      <c r="D34" s="45" t="s">
        <v>8</v>
      </c>
      <c r="E34" s="46" t="s">
        <v>46</v>
      </c>
      <c r="F34" s="10"/>
      <c r="G34" s="72">
        <f t="shared" si="1"/>
        <v>94</v>
      </c>
      <c r="H34" s="47">
        <f t="shared" si="1"/>
        <v>97.6</v>
      </c>
    </row>
    <row r="35" spans="1:8" ht="46.5">
      <c r="A35" s="27" t="s">
        <v>32</v>
      </c>
      <c r="B35" s="8" t="s">
        <v>84</v>
      </c>
      <c r="C35" s="8" t="s">
        <v>16</v>
      </c>
      <c r="D35" s="8" t="s">
        <v>8</v>
      </c>
      <c r="E35" s="35" t="s">
        <v>47</v>
      </c>
      <c r="F35" s="12"/>
      <c r="G35" s="73">
        <f>G36+G37</f>
        <v>94</v>
      </c>
      <c r="H35" s="26">
        <f>H36+H37</f>
        <v>97.6</v>
      </c>
    </row>
    <row r="36" spans="1:8" ht="81.75" customHeight="1">
      <c r="A36" s="27" t="s">
        <v>34</v>
      </c>
      <c r="B36" s="8" t="s">
        <v>84</v>
      </c>
      <c r="C36" s="8" t="s">
        <v>16</v>
      </c>
      <c r="D36" s="8" t="s">
        <v>8</v>
      </c>
      <c r="E36" s="35" t="s">
        <v>47</v>
      </c>
      <c r="F36" s="12">
        <v>100</v>
      </c>
      <c r="G36" s="80">
        <f>ROUND(65.2*100%,1)</f>
        <v>65.2</v>
      </c>
      <c r="H36" s="81">
        <f>ROUND(67.6*100%,1)</f>
        <v>67.6</v>
      </c>
    </row>
    <row r="37" spans="1:8" ht="46.5">
      <c r="A37" s="27" t="s">
        <v>85</v>
      </c>
      <c r="B37" s="8" t="s">
        <v>84</v>
      </c>
      <c r="C37" s="8" t="s">
        <v>16</v>
      </c>
      <c r="D37" s="8" t="s">
        <v>8</v>
      </c>
      <c r="E37" s="35" t="s">
        <v>47</v>
      </c>
      <c r="F37" s="12">
        <v>200</v>
      </c>
      <c r="G37" s="80">
        <f>ROUND(28.8*100%,1)</f>
        <v>28.8</v>
      </c>
      <c r="H37" s="81">
        <f>ROUND(30*100%,1)</f>
        <v>30</v>
      </c>
    </row>
    <row r="38" spans="1:8" ht="24.75" customHeight="1">
      <c r="A38" s="31" t="s">
        <v>48</v>
      </c>
      <c r="B38" s="22" t="s">
        <v>84</v>
      </c>
      <c r="C38" s="22" t="s">
        <v>11</v>
      </c>
      <c r="D38" s="22"/>
      <c r="E38" s="36"/>
      <c r="F38" s="23"/>
      <c r="G38" s="70">
        <f aca="true" t="shared" si="2" ref="G38:H41">G39</f>
        <v>487.3</v>
      </c>
      <c r="H38" s="30">
        <f t="shared" si="2"/>
        <v>474.8</v>
      </c>
    </row>
    <row r="39" spans="1:8" ht="15.75">
      <c r="A39" s="29" t="s">
        <v>49</v>
      </c>
      <c r="B39" s="5" t="s">
        <v>84</v>
      </c>
      <c r="C39" s="5" t="s">
        <v>11</v>
      </c>
      <c r="D39" s="5" t="s">
        <v>50</v>
      </c>
      <c r="E39" s="34"/>
      <c r="F39" s="6"/>
      <c r="G39" s="71">
        <f t="shared" si="2"/>
        <v>487.3</v>
      </c>
      <c r="H39" s="25">
        <f t="shared" si="2"/>
        <v>474.8</v>
      </c>
    </row>
    <row r="40" spans="1:8" ht="15">
      <c r="A40" s="44" t="s">
        <v>52</v>
      </c>
      <c r="B40" s="45" t="s">
        <v>84</v>
      </c>
      <c r="C40" s="45" t="s">
        <v>11</v>
      </c>
      <c r="D40" s="45" t="s">
        <v>50</v>
      </c>
      <c r="E40" s="46" t="s">
        <v>46</v>
      </c>
      <c r="F40" s="10"/>
      <c r="G40" s="72">
        <f t="shared" si="2"/>
        <v>487.3</v>
      </c>
      <c r="H40" s="47">
        <f t="shared" si="2"/>
        <v>474.8</v>
      </c>
    </row>
    <row r="41" spans="1:8" ht="65.25" customHeight="1">
      <c r="A41" s="27" t="s">
        <v>19</v>
      </c>
      <c r="B41" s="8" t="s">
        <v>84</v>
      </c>
      <c r="C41" s="8" t="s">
        <v>11</v>
      </c>
      <c r="D41" s="8" t="s">
        <v>50</v>
      </c>
      <c r="E41" s="35" t="s">
        <v>57</v>
      </c>
      <c r="F41" s="12"/>
      <c r="G41" s="73">
        <f t="shared" si="2"/>
        <v>487.3</v>
      </c>
      <c r="H41" s="26">
        <f t="shared" si="2"/>
        <v>474.8</v>
      </c>
    </row>
    <row r="42" spans="1:8" ht="46.5">
      <c r="A42" s="27" t="s">
        <v>85</v>
      </c>
      <c r="B42" s="8" t="s">
        <v>84</v>
      </c>
      <c r="C42" s="8" t="s">
        <v>11</v>
      </c>
      <c r="D42" s="8" t="s">
        <v>50</v>
      </c>
      <c r="E42" s="35" t="s">
        <v>57</v>
      </c>
      <c r="F42" s="8" t="s">
        <v>36</v>
      </c>
      <c r="G42" s="80">
        <f>ROUND(499.8*97.5%,1)</f>
        <v>487.3</v>
      </c>
      <c r="H42" s="81">
        <f>ROUND(499.8*95%,1)</f>
        <v>474.8</v>
      </c>
    </row>
    <row r="43" spans="1:8" s="4" customFormat="1" ht="30.75">
      <c r="A43" s="31" t="s">
        <v>14</v>
      </c>
      <c r="B43" s="22" t="s">
        <v>84</v>
      </c>
      <c r="C43" s="22" t="s">
        <v>15</v>
      </c>
      <c r="D43" s="22"/>
      <c r="E43" s="36"/>
      <c r="F43" s="23"/>
      <c r="G43" s="70">
        <f>G44</f>
        <v>478</v>
      </c>
      <c r="H43" s="30">
        <f>H44</f>
        <v>474.3</v>
      </c>
    </row>
    <row r="44" spans="1:8" s="7" customFormat="1" ht="15.75">
      <c r="A44" s="29" t="s">
        <v>17</v>
      </c>
      <c r="B44" s="5" t="s">
        <v>84</v>
      </c>
      <c r="C44" s="5" t="s">
        <v>15</v>
      </c>
      <c r="D44" s="5" t="s">
        <v>8</v>
      </c>
      <c r="E44" s="34"/>
      <c r="F44" s="6"/>
      <c r="G44" s="71">
        <f>G45+G48</f>
        <v>478</v>
      </c>
      <c r="H44" s="25">
        <f>H45+H48</f>
        <v>474.3</v>
      </c>
    </row>
    <row r="45" spans="1:8" s="7" customFormat="1" ht="31.5">
      <c r="A45" s="48" t="s">
        <v>71</v>
      </c>
      <c r="B45" s="45" t="s">
        <v>84</v>
      </c>
      <c r="C45" s="45" t="s">
        <v>15</v>
      </c>
      <c r="D45" s="45" t="s">
        <v>8</v>
      </c>
      <c r="E45" s="46" t="s">
        <v>70</v>
      </c>
      <c r="F45" s="10"/>
      <c r="G45" s="72">
        <f>G46</f>
        <v>97.5</v>
      </c>
      <c r="H45" s="47">
        <f>H46</f>
        <v>95</v>
      </c>
    </row>
    <row r="46" spans="1:8" s="7" customFormat="1" ht="15.75">
      <c r="A46" s="49" t="s">
        <v>72</v>
      </c>
      <c r="B46" s="8" t="s">
        <v>84</v>
      </c>
      <c r="C46" s="8" t="s">
        <v>15</v>
      </c>
      <c r="D46" s="8" t="s">
        <v>8</v>
      </c>
      <c r="E46" s="35" t="s">
        <v>69</v>
      </c>
      <c r="F46" s="12"/>
      <c r="G46" s="73">
        <f>G47</f>
        <v>97.5</v>
      </c>
      <c r="H46" s="26">
        <f>H47</f>
        <v>95</v>
      </c>
    </row>
    <row r="47" spans="1:8" s="7" customFormat="1" ht="47.25">
      <c r="A47" s="27" t="s">
        <v>85</v>
      </c>
      <c r="B47" s="8" t="s">
        <v>84</v>
      </c>
      <c r="C47" s="8" t="s">
        <v>15</v>
      </c>
      <c r="D47" s="8" t="s">
        <v>8</v>
      </c>
      <c r="E47" s="35" t="s">
        <v>69</v>
      </c>
      <c r="F47" s="8" t="s">
        <v>36</v>
      </c>
      <c r="G47" s="80">
        <f>ROUND(100*97.5%,1)</f>
        <v>97.5</v>
      </c>
      <c r="H47" s="81">
        <f>ROUND(100*95%,1)</f>
        <v>95</v>
      </c>
    </row>
    <row r="48" spans="1:8" s="7" customFormat="1" ht="15.75">
      <c r="A48" s="44" t="s">
        <v>52</v>
      </c>
      <c r="B48" s="45" t="s">
        <v>84</v>
      </c>
      <c r="C48" s="45" t="s">
        <v>15</v>
      </c>
      <c r="D48" s="45" t="s">
        <v>8</v>
      </c>
      <c r="E48" s="46" t="s">
        <v>46</v>
      </c>
      <c r="F48" s="10"/>
      <c r="G48" s="72">
        <f>G49+G51+G53</f>
        <v>380.5</v>
      </c>
      <c r="H48" s="47">
        <f>H49+H51+H53</f>
        <v>379.3</v>
      </c>
    </row>
    <row r="49" spans="1:8" ht="15">
      <c r="A49" s="27" t="s">
        <v>18</v>
      </c>
      <c r="B49" s="8" t="s">
        <v>84</v>
      </c>
      <c r="C49" s="8" t="s">
        <v>15</v>
      </c>
      <c r="D49" s="8" t="s">
        <v>8</v>
      </c>
      <c r="E49" s="35" t="s">
        <v>58</v>
      </c>
      <c r="F49" s="12"/>
      <c r="G49" s="73">
        <f>G50</f>
        <v>308.3</v>
      </c>
      <c r="H49" s="26">
        <f>H50</f>
        <v>309</v>
      </c>
    </row>
    <row r="50" spans="1:8" ht="46.5">
      <c r="A50" s="27" t="s">
        <v>85</v>
      </c>
      <c r="B50" s="8" t="s">
        <v>84</v>
      </c>
      <c r="C50" s="8" t="s">
        <v>15</v>
      </c>
      <c r="D50" s="8" t="s">
        <v>8</v>
      </c>
      <c r="E50" s="35" t="s">
        <v>58</v>
      </c>
      <c r="F50" s="12">
        <v>200</v>
      </c>
      <c r="G50" s="80">
        <f>ROUND(316.2*97.5%,1)</f>
        <v>308.3</v>
      </c>
      <c r="H50" s="81">
        <f>ROUND(325.3*95%,1)</f>
        <v>309</v>
      </c>
    </row>
    <row r="51" spans="1:8" ht="15">
      <c r="A51" s="27" t="s">
        <v>20</v>
      </c>
      <c r="B51" s="8" t="s">
        <v>84</v>
      </c>
      <c r="C51" s="8" t="s">
        <v>15</v>
      </c>
      <c r="D51" s="8" t="s">
        <v>8</v>
      </c>
      <c r="E51" s="35" t="s">
        <v>59</v>
      </c>
      <c r="F51" s="12"/>
      <c r="G51" s="73">
        <f>G52</f>
        <v>23.4</v>
      </c>
      <c r="H51" s="26">
        <f>H52</f>
        <v>22.8</v>
      </c>
    </row>
    <row r="52" spans="1:8" ht="46.5">
      <c r="A52" s="27" t="s">
        <v>85</v>
      </c>
      <c r="B52" s="8" t="s">
        <v>84</v>
      </c>
      <c r="C52" s="8" t="s">
        <v>15</v>
      </c>
      <c r="D52" s="8" t="s">
        <v>8</v>
      </c>
      <c r="E52" s="35" t="s">
        <v>59</v>
      </c>
      <c r="F52" s="8" t="s">
        <v>36</v>
      </c>
      <c r="G52" s="80">
        <f>ROUND(24*97.5%,1)</f>
        <v>23.4</v>
      </c>
      <c r="H52" s="81">
        <f>ROUND(24*95%,1)</f>
        <v>22.8</v>
      </c>
    </row>
    <row r="53" spans="1:8" ht="30.75">
      <c r="A53" s="27" t="s">
        <v>21</v>
      </c>
      <c r="B53" s="8" t="s">
        <v>84</v>
      </c>
      <c r="C53" s="8" t="s">
        <v>15</v>
      </c>
      <c r="D53" s="8" t="s">
        <v>8</v>
      </c>
      <c r="E53" s="35" t="s">
        <v>60</v>
      </c>
      <c r="F53" s="12"/>
      <c r="G53" s="73">
        <f>G54</f>
        <v>48.8</v>
      </c>
      <c r="H53" s="26">
        <f>H54</f>
        <v>47.5</v>
      </c>
    </row>
    <row r="54" spans="1:8" ht="47.25" thickBot="1">
      <c r="A54" s="64" t="s">
        <v>85</v>
      </c>
      <c r="B54" s="65" t="s">
        <v>84</v>
      </c>
      <c r="C54" s="65" t="s">
        <v>15</v>
      </c>
      <c r="D54" s="65" t="s">
        <v>8</v>
      </c>
      <c r="E54" s="66" t="s">
        <v>60</v>
      </c>
      <c r="F54" s="65" t="s">
        <v>36</v>
      </c>
      <c r="G54" s="80">
        <f>ROUND(50*97.5%,1)</f>
        <v>48.8</v>
      </c>
      <c r="H54" s="81">
        <f>ROUND(50*95%,1)</f>
        <v>47.5</v>
      </c>
    </row>
    <row r="55" spans="1:8" ht="78" hidden="1">
      <c r="A55" s="53" t="s">
        <v>43</v>
      </c>
      <c r="B55" s="54"/>
      <c r="C55" s="32" t="s">
        <v>37</v>
      </c>
      <c r="D55" s="32"/>
      <c r="E55" s="55"/>
      <c r="F55" s="56"/>
      <c r="G55" s="76">
        <f aca="true" t="shared" si="3" ref="G55:H58">G56</f>
        <v>0</v>
      </c>
      <c r="H55" s="33">
        <f t="shared" si="3"/>
        <v>0</v>
      </c>
    </row>
    <row r="56" spans="1:8" ht="30.75" hidden="1">
      <c r="A56" s="27" t="s">
        <v>40</v>
      </c>
      <c r="B56" s="42"/>
      <c r="C56" s="8" t="s">
        <v>37</v>
      </c>
      <c r="D56" s="8" t="s">
        <v>8</v>
      </c>
      <c r="E56" s="35"/>
      <c r="F56" s="8"/>
      <c r="G56" s="73">
        <f t="shared" si="3"/>
        <v>0</v>
      </c>
      <c r="H56" s="26">
        <f t="shared" si="3"/>
        <v>0</v>
      </c>
    </row>
    <row r="57" spans="1:8" ht="15" hidden="1">
      <c r="A57" s="27" t="s">
        <v>41</v>
      </c>
      <c r="B57" s="42"/>
      <c r="C57" s="8" t="s">
        <v>37</v>
      </c>
      <c r="D57" s="8" t="s">
        <v>8</v>
      </c>
      <c r="E57" s="35" t="s">
        <v>38</v>
      </c>
      <c r="F57" s="12"/>
      <c r="G57" s="73">
        <f t="shared" si="3"/>
        <v>0</v>
      </c>
      <c r="H57" s="26">
        <f t="shared" si="3"/>
        <v>0</v>
      </c>
    </row>
    <row r="58" spans="1:8" ht="93" hidden="1">
      <c r="A58" s="27" t="s">
        <v>42</v>
      </c>
      <c r="B58" s="42"/>
      <c r="C58" s="8" t="s">
        <v>37</v>
      </c>
      <c r="D58" s="8" t="s">
        <v>8</v>
      </c>
      <c r="E58" s="35" t="s">
        <v>39</v>
      </c>
      <c r="F58" s="8"/>
      <c r="G58" s="73">
        <f t="shared" si="3"/>
        <v>0</v>
      </c>
      <c r="H58" s="26">
        <f t="shared" si="3"/>
        <v>0</v>
      </c>
    </row>
    <row r="59" spans="1:8" ht="15.75" hidden="1" thickBot="1">
      <c r="A59" s="83" t="s">
        <v>41</v>
      </c>
      <c r="B59" s="84"/>
      <c r="C59" s="85" t="s">
        <v>37</v>
      </c>
      <c r="D59" s="85" t="s">
        <v>8</v>
      </c>
      <c r="E59" s="86" t="s">
        <v>39</v>
      </c>
      <c r="F59" s="85" t="s">
        <v>23</v>
      </c>
      <c r="G59" s="87"/>
      <c r="H59" s="88"/>
    </row>
    <row r="60" spans="1:8" ht="32.25" customHeight="1" thickBot="1">
      <c r="A60" s="37" t="s">
        <v>86</v>
      </c>
      <c r="B60" s="38"/>
      <c r="C60" s="38"/>
      <c r="D60" s="38"/>
      <c r="E60" s="38"/>
      <c r="F60" s="38"/>
      <c r="G60" s="77">
        <f>G10+G16</f>
        <v>2082.3999999999996</v>
      </c>
      <c r="H60" s="39">
        <f>H10+H16</f>
        <v>2072.9</v>
      </c>
    </row>
    <row r="61" spans="1:8" ht="25.5" customHeight="1">
      <c r="A61" s="94"/>
      <c r="B61" s="95"/>
      <c r="C61" s="95"/>
      <c r="D61" s="95"/>
      <c r="E61" s="95"/>
      <c r="F61" s="95"/>
      <c r="G61" s="96"/>
      <c r="H61" s="96"/>
    </row>
    <row r="62" spans="1:8" ht="15" hidden="1">
      <c r="A62" s="89" t="s">
        <v>64</v>
      </c>
      <c r="B62" s="90" t="s">
        <v>84</v>
      </c>
      <c r="C62" s="90">
        <v>99</v>
      </c>
      <c r="D62" s="90"/>
      <c r="E62" s="91"/>
      <c r="F62" s="90"/>
      <c r="G62" s="92">
        <f aca="true" t="shared" si="4" ref="G62:H64">G63</f>
        <v>50.8</v>
      </c>
      <c r="H62" s="93">
        <f t="shared" si="4"/>
        <v>103.6</v>
      </c>
    </row>
    <row r="63" spans="1:8" ht="15.75" hidden="1">
      <c r="A63" s="29" t="s">
        <v>65</v>
      </c>
      <c r="B63" s="5" t="s">
        <v>84</v>
      </c>
      <c r="C63" s="5">
        <v>99</v>
      </c>
      <c r="D63" s="5" t="s">
        <v>66</v>
      </c>
      <c r="E63" s="82"/>
      <c r="F63" s="5"/>
      <c r="G63" s="98">
        <f t="shared" si="4"/>
        <v>50.8</v>
      </c>
      <c r="H63" s="99">
        <f t="shared" si="4"/>
        <v>103.6</v>
      </c>
    </row>
    <row r="64" spans="1:8" ht="15" hidden="1">
      <c r="A64" s="27" t="s">
        <v>65</v>
      </c>
      <c r="B64" s="8" t="s">
        <v>84</v>
      </c>
      <c r="C64" s="8">
        <v>99</v>
      </c>
      <c r="D64" s="8" t="s">
        <v>66</v>
      </c>
      <c r="E64" s="35" t="s">
        <v>67</v>
      </c>
      <c r="F64" s="8"/>
      <c r="G64" s="80">
        <f>G65</f>
        <v>50.8</v>
      </c>
      <c r="H64" s="81">
        <f t="shared" si="4"/>
        <v>103.6</v>
      </c>
    </row>
    <row r="65" spans="1:8" ht="15.75" hidden="1" thickBot="1">
      <c r="A65" s="27" t="s">
        <v>35</v>
      </c>
      <c r="B65" s="8" t="s">
        <v>84</v>
      </c>
      <c r="C65" s="8">
        <v>99</v>
      </c>
      <c r="D65" s="8" t="s">
        <v>66</v>
      </c>
      <c r="E65" s="35" t="s">
        <v>67</v>
      </c>
      <c r="F65" s="8" t="s">
        <v>68</v>
      </c>
      <c r="G65" s="80">
        <f>ROUND((2133.2-G29-G36-G37)*2.5%,1)</f>
        <v>50.8</v>
      </c>
      <c r="H65" s="81">
        <f>ROUND((2176.5-H28-H32)*5%,1)</f>
        <v>103.6</v>
      </c>
    </row>
    <row r="66" spans="1:8" ht="22.5" customHeight="1" hidden="1" thickBot="1">
      <c r="A66" s="37" t="s">
        <v>33</v>
      </c>
      <c r="B66" s="38"/>
      <c r="C66" s="38"/>
      <c r="D66" s="38"/>
      <c r="E66" s="38"/>
      <c r="F66" s="38"/>
      <c r="G66" s="77">
        <f>G10+G16+G62</f>
        <v>2133.2</v>
      </c>
      <c r="H66" s="39">
        <f>H10+H16+H62</f>
        <v>2176.5</v>
      </c>
    </row>
    <row r="68" ht="15">
      <c r="G68" s="14"/>
    </row>
  </sheetData>
  <sheetProtection/>
  <mergeCells count="11">
    <mergeCell ref="A5:H5"/>
    <mergeCell ref="A4:H4"/>
    <mergeCell ref="A3:H3"/>
    <mergeCell ref="G8:H8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4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2017-11-27T14:26:10Z</cp:lastPrinted>
  <dcterms:created xsi:type="dcterms:W3CDTF">2011-11-01T06:15:33Z</dcterms:created>
  <dcterms:modified xsi:type="dcterms:W3CDTF">2017-11-27T14:26:20Z</dcterms:modified>
  <cp:category/>
  <cp:version/>
  <cp:contentType/>
  <cp:contentStatus/>
</cp:coreProperties>
</file>